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bookViews>
  <sheets>
    <sheet name="R8" sheetId="4" r:id="rId1"/>
  </sheets>
  <definedNames>
    <definedName name="_xlnm.Print_Area" localSheetId="0">'R8'!$A$1:$AD$28</definedName>
  </definedNames>
  <calcPr calcId="144525"/>
</workbook>
</file>

<file path=xl/sharedStrings.xml><?xml version="1.0" encoding="utf-8"?>
<sst xmlns="http://schemas.openxmlformats.org/spreadsheetml/2006/main" count="78" uniqueCount="48">
  <si>
    <t>入札金額算定書</t>
  </si>
  <si>
    <t>基本料金</t>
  </si>
  <si>
    <t>電力量料金</t>
  </si>
  <si>
    <t>附帯契約</t>
  </si>
  <si>
    <t>合計</t>
  </si>
  <si>
    <t>契約
電力
(kWh)</t>
  </si>
  <si>
    <t>基本
料金
単価
(円)</t>
  </si>
  <si>
    <t>185%－力率</t>
  </si>
  <si>
    <t>合計
(円)</t>
  </si>
  <si>
    <t>昼間</t>
  </si>
  <si>
    <t>夜間</t>
  </si>
  <si>
    <t>重負荷時間</t>
  </si>
  <si>
    <t>燃料費調整額</t>
  </si>
  <si>
    <t>小計
(円)</t>
  </si>
  <si>
    <t>各種割引</t>
  </si>
  <si>
    <t>再生可能エネルギー
発電賦課金</t>
  </si>
  <si>
    <t>予備線</t>
  </si>
  <si>
    <t>力率</t>
  </si>
  <si>
    <t>差引</t>
  </si>
  <si>
    <t>電力使用
予定量
(kWh)</t>
  </si>
  <si>
    <t>入札
単価
(円)</t>
  </si>
  <si>
    <t>計
(円)</t>
  </si>
  <si>
    <t>電力量
料金
単価
(円)</t>
  </si>
  <si>
    <t>税込
(円)</t>
  </si>
  <si>
    <t>税抜
(円)</t>
  </si>
  <si>
    <t>令和8年 4月</t>
  </si>
  <si>
    <t>令和8年 5月</t>
  </si>
  <si>
    <t>令和8年 6月</t>
  </si>
  <si>
    <t>令和8年 7月</t>
  </si>
  <si>
    <t>令和8年 8月</t>
  </si>
  <si>
    <t>令和8年 9月</t>
  </si>
  <si>
    <t>令和8年 10月</t>
  </si>
  <si>
    <t>令和8年 11月</t>
  </si>
  <si>
    <t>令和8年 12月</t>
  </si>
  <si>
    <t>令和9年 1月</t>
  </si>
  <si>
    <t>令和9年 2月</t>
  </si>
  <si>
    <t>令和9年 3月</t>
  </si>
  <si>
    <t>計</t>
  </si>
  <si>
    <t>－</t>
  </si>
  <si>
    <t>１　入札金額算定書は、入札書に添付し、入札書に使用する印鑑で入札書と割印を行うこと。</t>
  </si>
  <si>
    <t>２　入札金額算定書は、当院の現行契約を参考としているため、料金体系や割引等、この算定書に拠りがたい場合は、別様式での作成可。ただし、基本料金単価、電力量料金単価が明記されていること。</t>
  </si>
  <si>
    <t>３　基本料金単価、電力量料金単価、附帯契約基本料金単価は、一円未満の端数を含むことができる。ただし、各月の基本料金及び電力料金の合計額に一円未満の端数があるときは、その全部を切り捨てた額とする。</t>
  </si>
  <si>
    <t>４　燃料費調整額について</t>
  </si>
  <si>
    <t>（１） 入札金額算定書の燃料費調整単価は0.98円/kWhとして計算してください。（中部電力ミライズ株式会社の軽減策前の最大値を使用。）</t>
  </si>
  <si>
    <t>（２） 請求時の燃料費調整単価は、中部電力パワーグリッド株式会社の単価に準じて適用してください。（参照：岐阜県立下呂温泉病院電気需給仕様書 ２ 仕様 （１）電気方式等 ⑩燃料費調整額の単価）</t>
  </si>
  <si>
    <t>５　再生可能エネルギー発電促進賦課金について</t>
  </si>
  <si>
    <t>（１） 入札金額算定書の再生可能エネルギー発電賦課金は3.98円/kwhとして計算してください。</t>
  </si>
  <si>
    <t>（２） 請求時の再生可能エネルギー発電促進賦課金は、国の制度に基づき決定された金額で請求してください。</t>
  </si>
</sst>
</file>

<file path=xl/styles.xml><?xml version="1.0" encoding="utf-8"?>
<styleSheet xmlns="http://schemas.openxmlformats.org/spreadsheetml/2006/main">
  <numFmts count="11">
    <numFmt numFmtId="176" formatCode="_ * #,##0_ ;_ * \-#,##0_ ;_ * &quot;-&quot;??_ ;_ @_ "/>
    <numFmt numFmtId="177" formatCode="#,##0.00;&quot;△ &quot;#,##0.00"/>
    <numFmt numFmtId="178" formatCode="#,##0.00_);[Red]\(#,##0.00\)"/>
    <numFmt numFmtId="179" formatCode="_-&quot;\&quot;* #,##0.00_-\ ;\-&quot;\&quot;* #,##0.00_-\ ;_-&quot;\&quot;* &quot;-&quot;??_-\ ;_-@_-"/>
    <numFmt numFmtId="180" formatCode="_-&quot;\&quot;* #,##0_-\ ;\-&quot;\&quot;* #,##0_-\ ;_-&quot;\&quot;* &quot;-&quot;??_-\ ;_-@_-"/>
    <numFmt numFmtId="181" formatCode="#,##0_);[Red]\(#,##0\)"/>
    <numFmt numFmtId="182" formatCode="#,##0.00_ "/>
    <numFmt numFmtId="183" formatCode="#,##0_ ;[Red]\-#,##0\ "/>
    <numFmt numFmtId="184" formatCode="0.00_ "/>
    <numFmt numFmtId="185" formatCode="0.00;&quot;△ &quot;0.00"/>
    <numFmt numFmtId="186" formatCode="#,##0_ "/>
  </numFmts>
  <fonts count="27">
    <font>
      <sz val="11"/>
      <color theme="1"/>
      <name val="ＭＳ Ｐゴシック"/>
      <charset val="128"/>
      <scheme val="minor"/>
    </font>
    <font>
      <sz val="9"/>
      <color theme="1"/>
      <name val="ＭＳ Ｐゴシック"/>
      <charset val="128"/>
      <scheme val="minor"/>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b/>
      <sz val="20"/>
      <color theme="1"/>
      <name val="ＭＳ Ｐゴシック"/>
      <charset val="128"/>
      <scheme val="minor"/>
    </font>
    <font>
      <sz val="11"/>
      <color rgb="FF3F3F76"/>
      <name val="ＭＳ Ｐゴシック"/>
      <charset val="0"/>
      <scheme val="minor"/>
    </font>
    <font>
      <sz val="11"/>
      <color theme="0"/>
      <name val="ＭＳ Ｐゴシック"/>
      <charset val="0"/>
      <scheme val="minor"/>
    </font>
    <font>
      <sz val="11"/>
      <color theme="1"/>
      <name val="ＭＳ Ｐゴシック"/>
      <charset val="134"/>
      <scheme val="minor"/>
    </font>
    <font>
      <sz val="11"/>
      <color theme="1"/>
      <name val="ＭＳ Ｐゴシック"/>
      <charset val="0"/>
      <scheme val="minor"/>
    </font>
    <font>
      <b/>
      <sz val="11"/>
      <color rgb="FF3F3F3F"/>
      <name val="ＭＳ Ｐゴシック"/>
      <charset val="0"/>
      <scheme val="minor"/>
    </font>
    <font>
      <sz val="11"/>
      <color rgb="FFFA7D00"/>
      <name val="ＭＳ Ｐゴシック"/>
      <charset val="0"/>
      <scheme val="minor"/>
    </font>
    <font>
      <u/>
      <sz val="11"/>
      <color rgb="FF0000FF"/>
      <name val="ＭＳ Ｐゴシック"/>
      <charset val="0"/>
      <scheme val="minor"/>
    </font>
    <font>
      <sz val="11"/>
      <color rgb="FF9C6500"/>
      <name val="ＭＳ Ｐゴシック"/>
      <charset val="0"/>
      <scheme val="minor"/>
    </font>
    <font>
      <u/>
      <sz val="11"/>
      <color rgb="FF800080"/>
      <name val="ＭＳ Ｐゴシック"/>
      <charset val="0"/>
      <scheme val="minor"/>
    </font>
    <font>
      <sz val="11"/>
      <color rgb="FF006100"/>
      <name val="ＭＳ Ｐゴシック"/>
      <charset val="0"/>
      <scheme val="minor"/>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5"/>
      <color theme="3"/>
      <name val="ＭＳ Ｐゴシック"/>
      <charset val="134"/>
      <scheme val="minor"/>
    </font>
    <font>
      <b/>
      <sz val="13"/>
      <color theme="3"/>
      <name val="ＭＳ Ｐゴシック"/>
      <charset val="134"/>
      <scheme val="minor"/>
    </font>
    <font>
      <b/>
      <sz val="11"/>
      <color rgb="FFFA7D00"/>
      <name val="ＭＳ Ｐゴシック"/>
      <charset val="0"/>
      <scheme val="minor"/>
    </font>
    <font>
      <b/>
      <sz val="11"/>
      <color theme="3"/>
      <name val="ＭＳ Ｐゴシック"/>
      <charset val="134"/>
      <scheme val="minor"/>
    </font>
    <font>
      <b/>
      <sz val="11"/>
      <color rgb="FFFFFFFF"/>
      <name val="ＭＳ Ｐゴシック"/>
      <charset val="0"/>
      <scheme val="minor"/>
    </font>
    <font>
      <b/>
      <sz val="11"/>
      <color theme="1"/>
      <name val="ＭＳ Ｐゴシック"/>
      <charset val="0"/>
      <scheme val="minor"/>
    </font>
    <font>
      <sz val="11"/>
      <color rgb="FF9C0006"/>
      <name val="ＭＳ Ｐゴシック"/>
      <charset val="0"/>
      <scheme val="minor"/>
    </font>
    <font>
      <sz val="11"/>
      <name val="ＭＳ Ｐゴシック"/>
      <charset val="128"/>
    </font>
  </fonts>
  <fills count="34">
    <fill>
      <patternFill patternType="none"/>
    </fill>
    <fill>
      <patternFill patternType="gray125"/>
    </fill>
    <fill>
      <patternFill patternType="solid">
        <fgColor theme="9" tint="0.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7"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s>
  <borders count="54">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double">
        <color auto="1"/>
      </left>
      <right/>
      <top/>
      <bottom style="thin">
        <color auto="1"/>
      </bottom>
      <diagonal/>
    </border>
    <border>
      <left/>
      <right/>
      <top/>
      <bottom style="thin">
        <color auto="1"/>
      </bottom>
      <diagonal/>
    </border>
    <border>
      <left style="double">
        <color auto="1"/>
      </left>
      <right style="thin">
        <color auto="1"/>
      </right>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medium">
        <color auto="1"/>
      </bottom>
      <diagonal/>
    </border>
    <border>
      <left style="thin">
        <color auto="1"/>
      </left>
      <right/>
      <top style="thin">
        <color auto="1"/>
      </top>
      <bottom/>
      <diagonal/>
    </border>
    <border>
      <left style="double">
        <color auto="1"/>
      </left>
      <right style="thin">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38" fontId="0" fillId="0" borderId="0" applyFont="0" applyFill="0" applyBorder="0" applyAlignment="0" applyProtection="0">
      <alignment vertical="center"/>
    </xf>
    <xf numFmtId="0" fontId="6" fillId="3" borderId="46" applyNumberFormat="0" applyAlignment="0" applyProtection="0">
      <alignment vertical="center"/>
    </xf>
    <xf numFmtId="176" fontId="8" fillId="0" borderId="0" applyFont="0" applyFill="0" applyBorder="0" applyAlignment="0" applyProtection="0">
      <alignment vertical="center"/>
    </xf>
    <xf numFmtId="179" fontId="8" fillId="0" borderId="0" applyFont="0" applyFill="0" applyBorder="0" applyAlignment="0" applyProtection="0">
      <alignment vertical="center"/>
    </xf>
    <xf numFmtId="0" fontId="9" fillId="8" borderId="0" applyNumberFormat="0" applyBorder="0" applyAlignment="0" applyProtection="0">
      <alignment vertical="center"/>
    </xf>
    <xf numFmtId="180"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11" borderId="0" applyNumberFormat="0" applyBorder="0" applyAlignment="0" applyProtection="0">
      <alignment vertical="center"/>
    </xf>
    <xf numFmtId="0" fontId="14" fillId="0" borderId="0" applyNumberFormat="0" applyFill="0" applyBorder="0" applyAlignment="0" applyProtection="0">
      <alignment vertical="center"/>
    </xf>
    <xf numFmtId="0" fontId="9" fillId="13" borderId="0" applyNumberFormat="0" applyBorder="0" applyAlignment="0" applyProtection="0">
      <alignment vertical="center"/>
    </xf>
    <xf numFmtId="0" fontId="8" fillId="14" borderId="49" applyNumberFormat="0" applyFont="0" applyAlignment="0" applyProtection="0">
      <alignment vertical="center"/>
    </xf>
    <xf numFmtId="0" fontId="15" fillId="15"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18" borderId="0" applyNumberFormat="0" applyBorder="0" applyAlignment="0" applyProtection="0">
      <alignment vertical="center"/>
    </xf>
    <xf numFmtId="0" fontId="10" fillId="7" borderId="47" applyNumberFormat="0" applyAlignment="0" applyProtection="0">
      <alignment vertical="center"/>
    </xf>
    <xf numFmtId="0" fontId="19" fillId="0" borderId="50" applyNumberFormat="0" applyFill="0" applyAlignment="0" applyProtection="0">
      <alignment vertical="center"/>
    </xf>
    <xf numFmtId="0" fontId="20" fillId="0" borderId="50" applyNumberFormat="0" applyFill="0" applyAlignment="0" applyProtection="0">
      <alignment vertical="center"/>
    </xf>
    <xf numFmtId="0" fontId="21" fillId="7" borderId="46" applyNumberFormat="0" applyAlignment="0" applyProtection="0">
      <alignment vertical="center"/>
    </xf>
    <xf numFmtId="0" fontId="22" fillId="0" borderId="51" applyNumberFormat="0" applyFill="0" applyAlignment="0" applyProtection="0">
      <alignment vertical="center"/>
    </xf>
    <xf numFmtId="0" fontId="22" fillId="0" borderId="0" applyNumberFormat="0" applyFill="0" applyBorder="0" applyAlignment="0" applyProtection="0">
      <alignment vertical="center"/>
    </xf>
    <xf numFmtId="0" fontId="7" fillId="20" borderId="0" applyNumberFormat="0" applyBorder="0" applyAlignment="0" applyProtection="0">
      <alignment vertical="center"/>
    </xf>
    <xf numFmtId="0" fontId="23" fillId="22" borderId="52" applyNumberFormat="0" applyAlignment="0" applyProtection="0">
      <alignment vertical="center"/>
    </xf>
    <xf numFmtId="0" fontId="9" fillId="23" borderId="0" applyNumberFormat="0" applyBorder="0" applyAlignment="0" applyProtection="0">
      <alignment vertical="center"/>
    </xf>
    <xf numFmtId="0" fontId="24" fillId="0" borderId="53" applyNumberFormat="0" applyFill="0" applyAlignment="0" applyProtection="0">
      <alignment vertical="center"/>
    </xf>
    <xf numFmtId="0" fontId="25" fillId="24" borderId="0" applyNumberFormat="0" applyBorder="0" applyAlignment="0" applyProtection="0">
      <alignment vertical="center"/>
    </xf>
    <xf numFmtId="0" fontId="13" fillId="10" borderId="0" applyNumberFormat="0" applyBorder="0" applyAlignment="0" applyProtection="0">
      <alignment vertical="center"/>
    </xf>
    <xf numFmtId="0" fontId="7" fillId="25" borderId="0" applyNumberFormat="0" applyBorder="0" applyAlignment="0" applyProtection="0">
      <alignment vertical="center"/>
    </xf>
    <xf numFmtId="0" fontId="9" fillId="21" borderId="0" applyNumberFormat="0" applyBorder="0" applyAlignment="0" applyProtection="0">
      <alignment vertical="center"/>
    </xf>
    <xf numFmtId="0" fontId="9" fillId="6" borderId="0" applyNumberFormat="0" applyBorder="0" applyAlignment="0" applyProtection="0">
      <alignment vertical="center"/>
    </xf>
    <xf numFmtId="0" fontId="7" fillId="27"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17" borderId="0" applyNumberFormat="0" applyBorder="0" applyAlignment="0" applyProtection="0">
      <alignment vertical="center"/>
    </xf>
    <xf numFmtId="0" fontId="7" fillId="33" borderId="0" applyNumberFormat="0" applyBorder="0" applyAlignment="0" applyProtection="0">
      <alignment vertical="center"/>
    </xf>
    <xf numFmtId="0" fontId="7" fillId="12"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9" fillId="31" borderId="0" applyNumberFormat="0" applyBorder="0" applyAlignment="0" applyProtection="0">
      <alignment vertical="center"/>
    </xf>
    <xf numFmtId="0" fontId="7" fillId="16" borderId="0" applyNumberFormat="0" applyBorder="0" applyAlignment="0" applyProtection="0">
      <alignment vertical="center"/>
    </xf>
    <xf numFmtId="0" fontId="7" fillId="9" borderId="0" applyNumberFormat="0" applyBorder="0" applyAlignment="0" applyProtection="0">
      <alignment vertical="center"/>
    </xf>
    <xf numFmtId="0" fontId="9" fillId="26" borderId="0" applyNumberFormat="0" applyBorder="0" applyAlignment="0" applyProtection="0">
      <alignment vertical="center"/>
    </xf>
    <xf numFmtId="0" fontId="7" fillId="19" borderId="0" applyNumberFormat="0" applyBorder="0" applyAlignment="0" applyProtection="0">
      <alignment vertical="center"/>
    </xf>
    <xf numFmtId="0" fontId="26" fillId="0" borderId="0">
      <alignment vertical="center"/>
    </xf>
  </cellStyleXfs>
  <cellXfs count="119">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0" fillId="0" borderId="0" xfId="0" applyFont="1" applyFill="1" applyBorder="1">
      <alignment vertical="center"/>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vertical="center"/>
    </xf>
    <xf numFmtId="0" fontId="1"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6" xfId="0" applyFont="1" applyFill="1" applyBorder="1" applyAlignment="1">
      <alignment horizontal="center" vertical="center"/>
    </xf>
    <xf numFmtId="0" fontId="1"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1" fillId="0" borderId="19" xfId="0" applyFont="1" applyBorder="1">
      <alignment vertical="center"/>
    </xf>
    <xf numFmtId="181" fontId="2" fillId="0" borderId="20" xfId="0" applyNumberFormat="1" applyFont="1" applyFill="1" applyBorder="1">
      <alignment vertical="center"/>
    </xf>
    <xf numFmtId="178" fontId="2" fillId="2" borderId="21" xfId="1" applyNumberFormat="1" applyFont="1" applyFill="1" applyBorder="1">
      <alignment vertical="center"/>
    </xf>
    <xf numFmtId="9" fontId="2" fillId="0" borderId="13" xfId="0" applyNumberFormat="1" applyFont="1" applyFill="1" applyBorder="1">
      <alignment vertical="center"/>
    </xf>
    <xf numFmtId="9" fontId="2" fillId="0" borderId="22" xfId="0" applyNumberFormat="1" applyFont="1" applyFill="1" applyBorder="1">
      <alignment vertical="center"/>
    </xf>
    <xf numFmtId="182" fontId="2" fillId="0" borderId="23" xfId="0" applyNumberFormat="1" applyFont="1" applyFill="1" applyBorder="1">
      <alignment vertical="center"/>
    </xf>
    <xf numFmtId="183" fontId="2" fillId="0" borderId="20" xfId="1" applyNumberFormat="1" applyFont="1" applyFill="1" applyBorder="1">
      <alignment vertical="center"/>
    </xf>
    <xf numFmtId="181" fontId="2" fillId="0" borderId="12" xfId="0" applyNumberFormat="1" applyFont="1" applyFill="1" applyBorder="1">
      <alignment vertical="center"/>
    </xf>
    <xf numFmtId="178" fontId="2" fillId="0" borderId="22" xfId="1" applyNumberFormat="1" applyFont="1" applyFill="1" applyBorder="1">
      <alignment vertical="center"/>
    </xf>
    <xf numFmtId="9" fontId="2" fillId="0" borderId="8" xfId="0" applyNumberFormat="1" applyFont="1" applyFill="1" applyBorder="1">
      <alignment vertical="center"/>
    </xf>
    <xf numFmtId="182" fontId="2" fillId="0" borderId="11" xfId="0" applyNumberFormat="1" applyFont="1" applyFill="1" applyBorder="1">
      <alignment vertical="center"/>
    </xf>
    <xf numFmtId="183" fontId="2" fillId="0" borderId="7" xfId="1" applyNumberFormat="1" applyFont="1" applyFill="1" applyBorder="1">
      <alignment vertical="center"/>
    </xf>
    <xf numFmtId="178" fontId="2" fillId="0" borderId="8" xfId="1" applyNumberFormat="1" applyFont="1" applyFill="1" applyBorder="1">
      <alignment vertical="center"/>
    </xf>
    <xf numFmtId="181" fontId="2" fillId="0" borderId="24" xfId="0" applyNumberFormat="1" applyFont="1" applyFill="1" applyBorder="1">
      <alignment vertical="center"/>
    </xf>
    <xf numFmtId="178" fontId="2" fillId="0" borderId="10" xfId="1" applyNumberFormat="1" applyFont="1" applyFill="1" applyBorder="1">
      <alignment vertical="center"/>
    </xf>
    <xf numFmtId="9" fontId="2" fillId="0" borderId="10" xfId="0" applyNumberFormat="1" applyFont="1" applyFill="1" applyBorder="1">
      <alignment vertical="center"/>
    </xf>
    <xf numFmtId="182" fontId="2" fillId="0" borderId="25" xfId="0" applyNumberFormat="1" applyFont="1" applyFill="1" applyBorder="1">
      <alignment vertical="center"/>
    </xf>
    <xf numFmtId="183" fontId="2" fillId="0" borderId="15" xfId="1" applyNumberFormat="1" applyFont="1" applyFill="1" applyBorder="1">
      <alignmen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182" fontId="2" fillId="0" borderId="29" xfId="0" applyNumberFormat="1" applyFont="1" applyFill="1" applyBorder="1">
      <alignment vertical="center"/>
    </xf>
    <xf numFmtId="183" fontId="2" fillId="0" borderId="27" xfId="0" applyNumberFormat="1" applyFont="1" applyFill="1" applyBorder="1">
      <alignment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 fillId="0" borderId="17" xfId="0" applyFont="1" applyFill="1" applyBorder="1" applyAlignment="1">
      <alignment horizontal="center" vertical="center"/>
    </xf>
    <xf numFmtId="0" fontId="2" fillId="0" borderId="32" xfId="0" applyFont="1" applyFill="1" applyBorder="1" applyAlignment="1">
      <alignment horizontal="center" vertical="center"/>
    </xf>
    <xf numFmtId="182" fontId="2" fillId="2" borderId="21" xfId="0" applyNumberFormat="1" applyFont="1" applyFill="1" applyBorder="1">
      <alignment vertical="center"/>
    </xf>
    <xf numFmtId="182" fontId="2" fillId="0" borderId="13" xfId="0" applyNumberFormat="1" applyFont="1" applyFill="1" applyBorder="1">
      <alignment vertical="center"/>
    </xf>
    <xf numFmtId="183" fontId="2" fillId="0" borderId="33" xfId="1" applyNumberFormat="1" applyFont="1" applyFill="1" applyBorder="1">
      <alignment vertical="center"/>
    </xf>
    <xf numFmtId="184" fontId="2" fillId="2" borderId="21" xfId="0" applyNumberFormat="1" applyFont="1" applyFill="1" applyBorder="1">
      <alignment vertical="center"/>
    </xf>
    <xf numFmtId="182" fontId="2" fillId="0" borderId="34" xfId="0" applyNumberFormat="1" applyFont="1" applyFill="1" applyBorder="1">
      <alignment vertical="center"/>
    </xf>
    <xf numFmtId="0" fontId="2" fillId="0" borderId="35" xfId="0" applyFont="1" applyFill="1" applyBorder="1">
      <alignment vertical="center"/>
    </xf>
    <xf numFmtId="0" fontId="2" fillId="0" borderId="22" xfId="0" applyFont="1" applyFill="1" applyBorder="1">
      <alignment vertical="center"/>
    </xf>
    <xf numFmtId="182" fontId="2" fillId="0" borderId="22" xfId="0" applyNumberFormat="1" applyFont="1" applyFill="1" applyBorder="1">
      <alignment vertical="center"/>
    </xf>
    <xf numFmtId="182" fontId="2" fillId="0" borderId="8" xfId="0" applyNumberFormat="1" applyFont="1" applyFill="1" applyBorder="1">
      <alignment vertical="center"/>
    </xf>
    <xf numFmtId="183" fontId="2" fillId="0" borderId="36" xfId="1" applyNumberFormat="1" applyFont="1" applyFill="1" applyBorder="1">
      <alignment vertical="center"/>
    </xf>
    <xf numFmtId="184" fontId="2" fillId="0" borderId="22" xfId="0" applyNumberFormat="1" applyFont="1" applyFill="1" applyBorder="1">
      <alignment vertical="center"/>
    </xf>
    <xf numFmtId="182" fontId="2" fillId="0" borderId="31" xfId="0" applyNumberFormat="1" applyFont="1" applyFill="1" applyBorder="1">
      <alignment vertical="center"/>
    </xf>
    <xf numFmtId="0" fontId="2" fillId="0" borderId="37" xfId="0" applyFont="1" applyFill="1" applyBorder="1">
      <alignment vertical="center"/>
    </xf>
    <xf numFmtId="0" fontId="2" fillId="0" borderId="8" xfId="0" applyFont="1" applyFill="1" applyBorder="1">
      <alignment vertical="center"/>
    </xf>
    <xf numFmtId="184" fontId="2" fillId="0" borderId="8" xfId="0" applyNumberFormat="1" applyFont="1" applyFill="1" applyBorder="1">
      <alignment vertical="center"/>
    </xf>
    <xf numFmtId="0" fontId="2" fillId="0" borderId="10" xfId="0" applyFont="1" applyFill="1" applyBorder="1">
      <alignment vertical="center"/>
    </xf>
    <xf numFmtId="184" fontId="2" fillId="2" borderId="26" xfId="0" applyNumberFormat="1" applyFont="1" applyFill="1" applyBorder="1">
      <alignment vertical="center"/>
    </xf>
    <xf numFmtId="182" fontId="2" fillId="0" borderId="30" xfId="0" applyNumberFormat="1" applyFont="1" applyFill="1" applyBorder="1">
      <alignment vertical="center"/>
    </xf>
    <xf numFmtId="182" fontId="2" fillId="0" borderId="10" xfId="0" applyNumberFormat="1" applyFont="1" applyFill="1" applyBorder="1">
      <alignment vertical="center"/>
    </xf>
    <xf numFmtId="183" fontId="2" fillId="0" borderId="38" xfId="1" applyNumberFormat="1" applyFont="1" applyFill="1" applyBorder="1">
      <alignment vertical="center"/>
    </xf>
    <xf numFmtId="184" fontId="2" fillId="0" borderId="10" xfId="0" applyNumberFormat="1" applyFont="1" applyFill="1" applyBorder="1">
      <alignment vertical="center"/>
    </xf>
    <xf numFmtId="182" fontId="2" fillId="0" borderId="39" xfId="0" applyNumberFormat="1" applyFont="1" applyFill="1" applyBorder="1">
      <alignment vertical="center"/>
    </xf>
    <xf numFmtId="0" fontId="2" fillId="0" borderId="40" xfId="0" applyFont="1" applyFill="1" applyBorder="1">
      <alignment vertical="center"/>
    </xf>
    <xf numFmtId="4" fontId="2" fillId="0" borderId="28" xfId="0" applyNumberFormat="1" applyFont="1" applyFill="1" applyBorder="1" applyAlignment="1">
      <alignment horizontal="center" vertical="center"/>
    </xf>
    <xf numFmtId="183" fontId="2" fillId="0" borderId="28" xfId="0" applyNumberFormat="1" applyFont="1" applyFill="1" applyBorder="1">
      <alignment vertical="center"/>
    </xf>
    <xf numFmtId="0" fontId="3"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6" xfId="0" applyFont="1" applyFill="1" applyBorder="1" applyAlignment="1">
      <alignment horizontal="center" vertical="center" wrapText="1"/>
    </xf>
    <xf numFmtId="185" fontId="2" fillId="0" borderId="22" xfId="0" applyNumberFormat="1" applyFont="1" applyFill="1" applyBorder="1">
      <alignment vertical="center"/>
    </xf>
    <xf numFmtId="177" fontId="2" fillId="0" borderId="22" xfId="0" applyNumberFormat="1" applyFont="1" applyFill="1" applyBorder="1">
      <alignment vertical="center"/>
    </xf>
    <xf numFmtId="181" fontId="2" fillId="0" borderId="22" xfId="0" applyNumberFormat="1" applyFont="1" applyFill="1" applyBorder="1">
      <alignment vertical="center"/>
    </xf>
    <xf numFmtId="185" fontId="2" fillId="0" borderId="8" xfId="0" applyNumberFormat="1" applyFont="1" applyFill="1" applyBorder="1">
      <alignment vertical="center"/>
    </xf>
    <xf numFmtId="177" fontId="2" fillId="0" borderId="8" xfId="0" applyNumberFormat="1" applyFont="1" applyFill="1" applyBorder="1">
      <alignment vertical="center"/>
    </xf>
    <xf numFmtId="181" fontId="2" fillId="0" borderId="8" xfId="0" applyNumberFormat="1" applyFont="1" applyFill="1" applyBorder="1">
      <alignment vertical="center"/>
    </xf>
    <xf numFmtId="181" fontId="2" fillId="0" borderId="8" xfId="1" applyNumberFormat="1" applyFont="1" applyFill="1" applyBorder="1">
      <alignment vertical="center"/>
    </xf>
    <xf numFmtId="185" fontId="2" fillId="0" borderId="10" xfId="0" applyNumberFormat="1" applyFont="1" applyFill="1" applyBorder="1">
      <alignment vertical="center"/>
    </xf>
    <xf numFmtId="177" fontId="2" fillId="0" borderId="10" xfId="0" applyNumberFormat="1" applyFont="1" applyFill="1" applyBorder="1">
      <alignment vertical="center"/>
    </xf>
    <xf numFmtId="181" fontId="2" fillId="0" borderId="10" xfId="0" applyNumberFormat="1" applyFont="1" applyFill="1" applyBorder="1">
      <alignment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43" xfId="0" applyFont="1" applyFill="1" applyBorder="1" applyAlignment="1">
      <alignment horizontal="center" vertical="center"/>
    </xf>
    <xf numFmtId="186" fontId="2" fillId="0" borderId="20" xfId="0" applyNumberFormat="1" applyFont="1" applyFill="1" applyBorder="1">
      <alignment vertical="center"/>
    </xf>
    <xf numFmtId="182" fontId="2" fillId="0" borderId="44" xfId="0" applyNumberFormat="1" applyFont="1" applyFill="1" applyBorder="1">
      <alignment vertical="center"/>
    </xf>
    <xf numFmtId="182" fontId="2" fillId="0" borderId="45" xfId="0" applyNumberFormat="1" applyFont="1" applyFill="1" applyBorder="1">
      <alignment vertical="center"/>
    </xf>
    <xf numFmtId="4" fontId="2" fillId="0" borderId="23" xfId="0" applyNumberFormat="1" applyFont="1" applyFill="1" applyBorder="1" applyAlignment="1">
      <alignment horizontal="center" vertical="center"/>
    </xf>
    <xf numFmtId="186" fontId="2" fillId="0" borderId="12" xfId="0" applyNumberFormat="1" applyFont="1" applyFill="1" applyBorder="1">
      <alignment vertical="center"/>
    </xf>
    <xf numFmtId="182" fontId="2" fillId="0" borderId="12" xfId="0" applyNumberFormat="1" applyFont="1" applyFill="1" applyBorder="1">
      <alignment vertical="center"/>
    </xf>
    <xf numFmtId="4" fontId="2" fillId="0" borderId="11" xfId="0" applyNumberFormat="1" applyFont="1" applyFill="1" applyBorder="1" applyAlignment="1">
      <alignment horizontal="center" vertical="center"/>
    </xf>
    <xf numFmtId="186" fontId="2" fillId="0" borderId="24" xfId="0" applyNumberFormat="1" applyFont="1" applyFill="1" applyBorder="1">
      <alignment vertical="center"/>
    </xf>
    <xf numFmtId="182" fontId="2" fillId="0" borderId="24" xfId="0" applyNumberFormat="1" applyFont="1" applyFill="1" applyBorder="1">
      <alignment vertical="center"/>
    </xf>
    <xf numFmtId="4" fontId="2" fillId="0" borderId="25" xfId="0" applyNumberFormat="1" applyFont="1" applyFill="1" applyBorder="1" applyAlignment="1">
      <alignment horizontal="center" vertical="center"/>
    </xf>
    <xf numFmtId="0" fontId="2" fillId="0" borderId="29" xfId="0" applyFont="1" applyFill="1" applyBorder="1" applyAlignment="1">
      <alignment horizontal="center" vertical="center"/>
    </xf>
    <xf numFmtId="4" fontId="2" fillId="0" borderId="29" xfId="0" applyNumberFormat="1" applyFont="1" applyFill="1" applyBorder="1" applyAlignment="1">
      <alignment horizontal="center" vertical="center"/>
    </xf>
    <xf numFmtId="186" fontId="5" fillId="0" borderId="27" xfId="0" applyNumberFormat="1" applyFont="1" applyFill="1" applyBorder="1" applyAlignment="1">
      <alignment vertical="center" shrinkToFit="1"/>
    </xf>
    <xf numFmtId="186" fontId="2" fillId="0" borderId="29" xfId="0" applyNumberFormat="1" applyFont="1" applyFill="1" applyBorder="1">
      <alignment vertical="center"/>
    </xf>
    <xf numFmtId="4" fontId="1" fillId="0" borderId="0" xfId="0" applyNumberFormat="1" applyFont="1" applyFill="1" applyBorder="1">
      <alignment vertical="center"/>
    </xf>
  </cellXfs>
  <cellStyles count="50">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8"/>
  <sheetViews>
    <sheetView tabSelected="1" view="pageBreakPreview" zoomScale="85" zoomScaleNormal="100" workbookViewId="0">
      <selection activeCell="C29" sqref="C29"/>
    </sheetView>
  </sheetViews>
  <sheetFormatPr defaultColWidth="10.625" defaultRowHeight="10.5"/>
  <cols>
    <col min="1" max="1" width="10.625" style="2" customWidth="1"/>
    <col min="2" max="2" width="4.625" style="2" customWidth="1"/>
    <col min="3" max="3" width="6.625" style="2" customWidth="1"/>
    <col min="4" max="6" width="4.125" style="2" customWidth="1"/>
    <col min="7" max="7" width="9.625" style="2" customWidth="1"/>
    <col min="8" max="8" width="7.625" style="2" customWidth="1"/>
    <col min="9" max="9" width="4.625" style="2" customWidth="1"/>
    <col min="10" max="10" width="9.625" style="2" customWidth="1"/>
    <col min="11" max="11" width="7.625" style="2" customWidth="1"/>
    <col min="12" max="12" width="4.625" style="2" customWidth="1"/>
    <col min="13" max="13" width="9.625" style="2" customWidth="1"/>
    <col min="14" max="14" width="7.625" style="2" customWidth="1"/>
    <col min="15" max="15" width="4.625" style="2" customWidth="1"/>
    <col min="16" max="16" width="9.625" style="2" customWidth="1"/>
    <col min="17" max="17" width="4.625" style="2" customWidth="1"/>
    <col min="18" max="19" width="9.625" style="2" customWidth="1"/>
    <col min="20" max="20" width="7.625" style="2" customWidth="1"/>
    <col min="21" max="21" width="4.625" style="2" customWidth="1"/>
    <col min="22" max="22" width="7.625" style="2" customWidth="1"/>
    <col min="23" max="23" width="4.625" style="2" customWidth="1"/>
    <col min="24" max="24" width="8.625" style="2" customWidth="1"/>
    <col min="25" max="25" width="9.625" style="2" customWidth="1"/>
    <col min="26" max="26" width="4.625" style="2" customWidth="1"/>
    <col min="27" max="27" width="5.75" style="2" customWidth="1"/>
    <col min="28" max="28" width="9.625" style="2" customWidth="1"/>
    <col min="29" max="29" width="12.25" style="2" customWidth="1"/>
    <col min="30" max="30" width="10.625" style="2" customWidth="1"/>
    <col min="31" max="16384" width="10.625" style="2"/>
  </cols>
  <sheetData>
    <row r="1" ht="21" customHeight="1" spans="1:1">
      <c r="A1" s="3" t="s">
        <v>0</v>
      </c>
    </row>
    <row r="2" ht="21" customHeight="1" spans="1:30">
      <c r="A2" s="4"/>
      <c r="B2" s="5" t="s">
        <v>1</v>
      </c>
      <c r="C2" s="6"/>
      <c r="D2" s="7"/>
      <c r="E2" s="7"/>
      <c r="F2" s="7"/>
      <c r="G2" s="8"/>
      <c r="H2" s="5" t="s">
        <v>2</v>
      </c>
      <c r="I2" s="7"/>
      <c r="J2" s="7"/>
      <c r="K2" s="7"/>
      <c r="L2" s="7"/>
      <c r="M2" s="7"/>
      <c r="N2" s="7"/>
      <c r="O2" s="7"/>
      <c r="P2" s="7"/>
      <c r="Q2" s="7"/>
      <c r="R2" s="7"/>
      <c r="S2" s="7"/>
      <c r="T2" s="7"/>
      <c r="U2" s="7"/>
      <c r="V2" s="7"/>
      <c r="W2" s="7"/>
      <c r="X2" s="7"/>
      <c r="Y2" s="8"/>
      <c r="Z2" s="5" t="s">
        <v>3</v>
      </c>
      <c r="AA2" s="7"/>
      <c r="AB2" s="8"/>
      <c r="AC2" s="5" t="s">
        <v>4</v>
      </c>
      <c r="AD2" s="8"/>
    </row>
    <row r="3" ht="21" customHeight="1" spans="1:30">
      <c r="A3" s="9"/>
      <c r="B3" s="10" t="s">
        <v>5</v>
      </c>
      <c r="C3" s="11" t="s">
        <v>6</v>
      </c>
      <c r="D3" s="12" t="s">
        <v>7</v>
      </c>
      <c r="E3" s="13"/>
      <c r="F3" s="13"/>
      <c r="G3" s="14" t="s">
        <v>8</v>
      </c>
      <c r="H3" s="15" t="s">
        <v>9</v>
      </c>
      <c r="I3" s="50"/>
      <c r="J3" s="51"/>
      <c r="K3" s="52" t="s">
        <v>10</v>
      </c>
      <c r="L3" s="50"/>
      <c r="M3" s="51"/>
      <c r="N3" s="52" t="s">
        <v>11</v>
      </c>
      <c r="O3" s="50"/>
      <c r="P3" s="51"/>
      <c r="Q3" s="52" t="s">
        <v>12</v>
      </c>
      <c r="R3" s="52"/>
      <c r="S3" s="52" t="s">
        <v>13</v>
      </c>
      <c r="T3" s="11" t="s">
        <v>14</v>
      </c>
      <c r="U3" s="11"/>
      <c r="V3" s="11"/>
      <c r="W3" s="83" t="s">
        <v>15</v>
      </c>
      <c r="X3" s="83"/>
      <c r="Y3" s="14" t="s">
        <v>8</v>
      </c>
      <c r="Z3" s="98" t="s">
        <v>16</v>
      </c>
      <c r="AA3" s="13"/>
      <c r="AB3" s="99"/>
      <c r="AC3" s="100"/>
      <c r="AD3" s="19"/>
    </row>
    <row r="4" ht="21" customHeight="1" spans="1:30">
      <c r="A4" s="9"/>
      <c r="B4" s="16"/>
      <c r="C4" s="17"/>
      <c r="D4" s="18"/>
      <c r="E4" s="17" t="s">
        <v>17</v>
      </c>
      <c r="F4" s="17" t="s">
        <v>18</v>
      </c>
      <c r="G4" s="19"/>
      <c r="H4" s="10" t="s">
        <v>19</v>
      </c>
      <c r="I4" s="11" t="s">
        <v>20</v>
      </c>
      <c r="J4" s="53" t="s">
        <v>21</v>
      </c>
      <c r="K4" s="54" t="s">
        <v>19</v>
      </c>
      <c r="L4" s="11" t="s">
        <v>20</v>
      </c>
      <c r="M4" s="53" t="s">
        <v>21</v>
      </c>
      <c r="N4" s="54" t="s">
        <v>19</v>
      </c>
      <c r="O4" s="11" t="s">
        <v>20</v>
      </c>
      <c r="P4" s="53" t="s">
        <v>21</v>
      </c>
      <c r="Q4" s="84" t="s">
        <v>22</v>
      </c>
      <c r="R4" s="52" t="s">
        <v>21</v>
      </c>
      <c r="S4" s="51"/>
      <c r="T4" s="11" t="s">
        <v>19</v>
      </c>
      <c r="U4" s="84" t="s">
        <v>22</v>
      </c>
      <c r="V4" s="52" t="s">
        <v>21</v>
      </c>
      <c r="W4" s="84" t="s">
        <v>22</v>
      </c>
      <c r="X4" s="52" t="s">
        <v>21</v>
      </c>
      <c r="Y4" s="19"/>
      <c r="Z4" s="10" t="s">
        <v>5</v>
      </c>
      <c r="AA4" s="11" t="s">
        <v>20</v>
      </c>
      <c r="AB4" s="101" t="s">
        <v>21</v>
      </c>
      <c r="AC4" s="15" t="s">
        <v>23</v>
      </c>
      <c r="AD4" s="14" t="s">
        <v>24</v>
      </c>
    </row>
    <row r="5" ht="21" customHeight="1" spans="1:30">
      <c r="A5" s="20"/>
      <c r="B5" s="21"/>
      <c r="C5" s="22"/>
      <c r="D5" s="23"/>
      <c r="E5" s="24"/>
      <c r="F5" s="24"/>
      <c r="G5" s="25"/>
      <c r="H5" s="26"/>
      <c r="I5" s="55"/>
      <c r="J5" s="56"/>
      <c r="K5" s="57"/>
      <c r="L5" s="55"/>
      <c r="M5" s="56"/>
      <c r="N5" s="57"/>
      <c r="O5" s="55"/>
      <c r="P5" s="56"/>
      <c r="Q5" s="85"/>
      <c r="R5" s="86"/>
      <c r="S5" s="86"/>
      <c r="T5" s="55"/>
      <c r="U5" s="85"/>
      <c r="V5" s="87"/>
      <c r="W5" s="85"/>
      <c r="X5" s="86"/>
      <c r="Y5" s="25"/>
      <c r="Z5" s="26"/>
      <c r="AA5" s="55"/>
      <c r="AB5" s="102"/>
      <c r="AC5" s="103"/>
      <c r="AD5" s="25"/>
    </row>
    <row r="6" ht="30" customHeight="1" spans="1:30">
      <c r="A6" s="27" t="s">
        <v>25</v>
      </c>
      <c r="B6" s="28">
        <v>1250</v>
      </c>
      <c r="C6" s="29"/>
      <c r="D6" s="30">
        <v>1.85</v>
      </c>
      <c r="E6" s="31">
        <v>1</v>
      </c>
      <c r="F6" s="31">
        <v>0.85</v>
      </c>
      <c r="G6" s="32">
        <f>B6*C6*F6</f>
        <v>0</v>
      </c>
      <c r="H6" s="33">
        <v>144199</v>
      </c>
      <c r="I6" s="58"/>
      <c r="J6" s="59">
        <f t="shared" ref="J6:J17" si="0">H6*I6</f>
        <v>0</v>
      </c>
      <c r="K6" s="60">
        <v>121539</v>
      </c>
      <c r="L6" s="61"/>
      <c r="M6" s="62">
        <f t="shared" ref="M6:M17" si="1">K6*L6</f>
        <v>0</v>
      </c>
      <c r="N6" s="63"/>
      <c r="O6" s="64"/>
      <c r="P6" s="64"/>
      <c r="Q6" s="88">
        <v>0.98</v>
      </c>
      <c r="R6" s="89">
        <f t="shared" ref="R6:R17" si="2">(H6+K6+N6)*Q6</f>
        <v>260423.24</v>
      </c>
      <c r="S6" s="65">
        <f t="shared" ref="S6:S17" si="3">J6+M6+P6+R6</f>
        <v>260423.24</v>
      </c>
      <c r="T6" s="90"/>
      <c r="U6" s="64"/>
      <c r="V6" s="65">
        <f t="shared" ref="V6:V17" si="4">IF(U6="",0,T6*(L6-U6))</f>
        <v>0</v>
      </c>
      <c r="W6" s="88">
        <v>3.98</v>
      </c>
      <c r="X6" s="89">
        <f>(H6+K6+N6)*W6</f>
        <v>1057637.24</v>
      </c>
      <c r="Y6" s="32">
        <f t="shared" ref="Y6:Y17" si="5">G6+S6-V6+X6</f>
        <v>1318060.48</v>
      </c>
      <c r="Z6" s="104">
        <v>1250</v>
      </c>
      <c r="AA6" s="61"/>
      <c r="AB6" s="105">
        <f t="shared" ref="AB6:AB17" si="6">Z6*AA6</f>
        <v>0</v>
      </c>
      <c r="AC6" s="106">
        <f>ROUNDDOWN(Y6+AB6,0)</f>
        <v>1318060</v>
      </c>
      <c r="AD6" s="107"/>
    </row>
    <row r="7" ht="30" customHeight="1" spans="1:30">
      <c r="A7" s="27" t="s">
        <v>26</v>
      </c>
      <c r="B7" s="34">
        <v>1250</v>
      </c>
      <c r="C7" s="35">
        <f t="shared" ref="C7:C17" si="7">$C$6</f>
        <v>0</v>
      </c>
      <c r="D7" s="36">
        <v>1.85</v>
      </c>
      <c r="E7" s="36">
        <v>1</v>
      </c>
      <c r="F7" s="36">
        <v>0.85</v>
      </c>
      <c r="G7" s="37">
        <f t="shared" ref="G6:G17" si="8">B7*C7*F7</f>
        <v>0</v>
      </c>
      <c r="H7" s="38">
        <v>117327</v>
      </c>
      <c r="I7" s="65">
        <f t="shared" ref="I7:I17" si="9">$I$6</f>
        <v>0</v>
      </c>
      <c r="J7" s="66">
        <f t="shared" si="0"/>
        <v>0</v>
      </c>
      <c r="K7" s="67">
        <v>118787</v>
      </c>
      <c r="L7" s="68">
        <f t="shared" ref="L7:L17" si="10">$L$6</f>
        <v>0</v>
      </c>
      <c r="M7" s="69">
        <f t="shared" si="1"/>
        <v>0</v>
      </c>
      <c r="N7" s="70"/>
      <c r="O7" s="71"/>
      <c r="P7" s="71"/>
      <c r="Q7" s="91">
        <f t="shared" ref="Q7:Q17" si="11">$Q$6</f>
        <v>0.98</v>
      </c>
      <c r="R7" s="92">
        <f t="shared" si="2"/>
        <v>231391.72</v>
      </c>
      <c r="S7" s="66">
        <f t="shared" si="3"/>
        <v>231391.72</v>
      </c>
      <c r="T7" s="93"/>
      <c r="U7" s="71"/>
      <c r="V7" s="66">
        <f t="shared" si="4"/>
        <v>0</v>
      </c>
      <c r="W7" s="91">
        <f t="shared" ref="W7:W17" si="12">$W$6</f>
        <v>3.98</v>
      </c>
      <c r="X7" s="92">
        <f>(H7+K7+N7)*W7</f>
        <v>939733.72</v>
      </c>
      <c r="Y7" s="37">
        <f t="shared" si="5"/>
        <v>1171125.44</v>
      </c>
      <c r="Z7" s="108">
        <v>1250</v>
      </c>
      <c r="AA7" s="68">
        <f>$AA$6</f>
        <v>0</v>
      </c>
      <c r="AB7" s="37">
        <f t="shared" si="6"/>
        <v>0</v>
      </c>
      <c r="AC7" s="109">
        <f t="shared" ref="AC6:AC17" si="13">ROUNDDOWN(Y7+AB7,0)</f>
        <v>1171125</v>
      </c>
      <c r="AD7" s="110"/>
    </row>
    <row r="8" ht="30" customHeight="1" spans="1:30">
      <c r="A8" s="27" t="s">
        <v>27</v>
      </c>
      <c r="B8" s="34">
        <v>1250</v>
      </c>
      <c r="C8" s="39">
        <f t="shared" si="7"/>
        <v>0</v>
      </c>
      <c r="D8" s="36">
        <v>1.85</v>
      </c>
      <c r="E8" s="36">
        <v>1</v>
      </c>
      <c r="F8" s="36">
        <v>0.85</v>
      </c>
      <c r="G8" s="37">
        <f t="shared" si="8"/>
        <v>0</v>
      </c>
      <c r="H8" s="38">
        <v>156111</v>
      </c>
      <c r="I8" s="66">
        <f t="shared" si="9"/>
        <v>0</v>
      </c>
      <c r="J8" s="66">
        <f t="shared" si="0"/>
        <v>0</v>
      </c>
      <c r="K8" s="67">
        <v>96328</v>
      </c>
      <c r="L8" s="72">
        <f t="shared" si="10"/>
        <v>0</v>
      </c>
      <c r="M8" s="69">
        <f t="shared" si="1"/>
        <v>0</v>
      </c>
      <c r="N8" s="70"/>
      <c r="O8" s="73"/>
      <c r="P8" s="71"/>
      <c r="Q8" s="91">
        <f t="shared" si="11"/>
        <v>0.98</v>
      </c>
      <c r="R8" s="92">
        <f t="shared" si="2"/>
        <v>247390.22</v>
      </c>
      <c r="S8" s="66">
        <f t="shared" si="3"/>
        <v>247390.22</v>
      </c>
      <c r="T8" s="93"/>
      <c r="U8" s="71"/>
      <c r="V8" s="66">
        <f t="shared" si="4"/>
        <v>0</v>
      </c>
      <c r="W8" s="91">
        <f t="shared" si="12"/>
        <v>3.98</v>
      </c>
      <c r="X8" s="92">
        <f t="shared" ref="X8:X16" si="14">(H8+K8+N8)*W8</f>
        <v>1004707.22</v>
      </c>
      <c r="Y8" s="37">
        <f t="shared" si="5"/>
        <v>1252097.44</v>
      </c>
      <c r="Z8" s="108">
        <v>1250</v>
      </c>
      <c r="AA8" s="72">
        <f t="shared" ref="AA8:AA17" si="15">$AA$6</f>
        <v>0</v>
      </c>
      <c r="AB8" s="37">
        <f t="shared" si="6"/>
        <v>0</v>
      </c>
      <c r="AC8" s="109">
        <f t="shared" si="13"/>
        <v>1252097</v>
      </c>
      <c r="AD8" s="110"/>
    </row>
    <row r="9" ht="30" customHeight="1" spans="1:30">
      <c r="A9" s="27" t="s">
        <v>28</v>
      </c>
      <c r="B9" s="34">
        <v>1250</v>
      </c>
      <c r="C9" s="39">
        <f t="shared" si="7"/>
        <v>0</v>
      </c>
      <c r="D9" s="36">
        <v>1.85</v>
      </c>
      <c r="E9" s="36">
        <v>1</v>
      </c>
      <c r="F9" s="36">
        <v>0.85</v>
      </c>
      <c r="G9" s="37">
        <f t="shared" si="8"/>
        <v>0</v>
      </c>
      <c r="H9" s="38">
        <v>82251</v>
      </c>
      <c r="I9" s="66">
        <f t="shared" si="9"/>
        <v>0</v>
      </c>
      <c r="J9" s="66">
        <f t="shared" si="0"/>
        <v>0</v>
      </c>
      <c r="K9" s="67">
        <v>118586</v>
      </c>
      <c r="L9" s="72">
        <f t="shared" si="10"/>
        <v>0</v>
      </c>
      <c r="M9" s="69">
        <f t="shared" si="1"/>
        <v>0</v>
      </c>
      <c r="N9" s="67">
        <v>129828</v>
      </c>
      <c r="O9" s="74"/>
      <c r="P9" s="75">
        <f t="shared" ref="P9:P11" si="16">N9*O9</f>
        <v>0</v>
      </c>
      <c r="Q9" s="91">
        <f t="shared" si="11"/>
        <v>0.98</v>
      </c>
      <c r="R9" s="92">
        <f t="shared" si="2"/>
        <v>324051.7</v>
      </c>
      <c r="S9" s="66">
        <f t="shared" si="3"/>
        <v>324051.7</v>
      </c>
      <c r="T9" s="94"/>
      <c r="U9" s="72"/>
      <c r="V9" s="66">
        <f t="shared" si="4"/>
        <v>0</v>
      </c>
      <c r="W9" s="91">
        <f t="shared" si="12"/>
        <v>3.98</v>
      </c>
      <c r="X9" s="92">
        <f t="shared" si="14"/>
        <v>1316046.7</v>
      </c>
      <c r="Y9" s="37">
        <f t="shared" si="5"/>
        <v>1640098.4</v>
      </c>
      <c r="Z9" s="108">
        <v>1250</v>
      </c>
      <c r="AA9" s="72">
        <f t="shared" si="15"/>
        <v>0</v>
      </c>
      <c r="AB9" s="37">
        <f t="shared" si="6"/>
        <v>0</v>
      </c>
      <c r="AC9" s="109">
        <f t="shared" si="13"/>
        <v>1640098</v>
      </c>
      <c r="AD9" s="110"/>
    </row>
    <row r="10" ht="30" customHeight="1" spans="1:30">
      <c r="A10" s="27" t="s">
        <v>29</v>
      </c>
      <c r="B10" s="34">
        <v>1250</v>
      </c>
      <c r="C10" s="39">
        <f t="shared" si="7"/>
        <v>0</v>
      </c>
      <c r="D10" s="36">
        <v>1.85</v>
      </c>
      <c r="E10" s="36">
        <v>1</v>
      </c>
      <c r="F10" s="36">
        <v>0.85</v>
      </c>
      <c r="G10" s="37">
        <f t="shared" si="8"/>
        <v>0</v>
      </c>
      <c r="H10" s="38">
        <v>79202</v>
      </c>
      <c r="I10" s="66">
        <f t="shared" si="9"/>
        <v>0</v>
      </c>
      <c r="J10" s="66">
        <f t="shared" si="0"/>
        <v>0</v>
      </c>
      <c r="K10" s="67">
        <v>124735</v>
      </c>
      <c r="L10" s="72">
        <f t="shared" si="10"/>
        <v>0</v>
      </c>
      <c r="M10" s="69">
        <f t="shared" si="1"/>
        <v>0</v>
      </c>
      <c r="N10" s="67">
        <v>121573</v>
      </c>
      <c r="O10" s="68">
        <f>$O$9</f>
        <v>0</v>
      </c>
      <c r="P10" s="66">
        <f t="shared" si="16"/>
        <v>0</v>
      </c>
      <c r="Q10" s="91">
        <f t="shared" si="11"/>
        <v>0.98</v>
      </c>
      <c r="R10" s="92">
        <f t="shared" si="2"/>
        <v>318999.8</v>
      </c>
      <c r="S10" s="66">
        <f t="shared" si="3"/>
        <v>318999.8</v>
      </c>
      <c r="T10" s="94"/>
      <c r="U10" s="72"/>
      <c r="V10" s="66">
        <f t="shared" si="4"/>
        <v>0</v>
      </c>
      <c r="W10" s="91">
        <f t="shared" si="12"/>
        <v>3.98</v>
      </c>
      <c r="X10" s="92">
        <f t="shared" si="14"/>
        <v>1295529.8</v>
      </c>
      <c r="Y10" s="37">
        <f t="shared" si="5"/>
        <v>1614529.6</v>
      </c>
      <c r="Z10" s="108">
        <v>1250</v>
      </c>
      <c r="AA10" s="72">
        <f t="shared" si="15"/>
        <v>0</v>
      </c>
      <c r="AB10" s="37">
        <f t="shared" si="6"/>
        <v>0</v>
      </c>
      <c r="AC10" s="109">
        <f t="shared" si="13"/>
        <v>1614529</v>
      </c>
      <c r="AD10" s="110"/>
    </row>
    <row r="11" ht="30" customHeight="1" spans="1:30">
      <c r="A11" s="27" t="s">
        <v>30</v>
      </c>
      <c r="B11" s="34">
        <v>1250</v>
      </c>
      <c r="C11" s="39">
        <f t="shared" si="7"/>
        <v>0</v>
      </c>
      <c r="D11" s="36">
        <v>1.85</v>
      </c>
      <c r="E11" s="36">
        <v>1</v>
      </c>
      <c r="F11" s="36">
        <v>0.85</v>
      </c>
      <c r="G11" s="37">
        <f t="shared" si="8"/>
        <v>0</v>
      </c>
      <c r="H11" s="38">
        <v>67025</v>
      </c>
      <c r="I11" s="66">
        <f t="shared" si="9"/>
        <v>0</v>
      </c>
      <c r="J11" s="66">
        <f t="shared" si="0"/>
        <v>0</v>
      </c>
      <c r="K11" s="67">
        <v>109089</v>
      </c>
      <c r="L11" s="72">
        <f t="shared" si="10"/>
        <v>0</v>
      </c>
      <c r="M11" s="69">
        <f t="shared" si="1"/>
        <v>0</v>
      </c>
      <c r="N11" s="67">
        <v>99972</v>
      </c>
      <c r="O11" s="72">
        <f>$O$9</f>
        <v>0</v>
      </c>
      <c r="P11" s="66">
        <f t="shared" si="16"/>
        <v>0</v>
      </c>
      <c r="Q11" s="91">
        <f t="shared" si="11"/>
        <v>0.98</v>
      </c>
      <c r="R11" s="92">
        <f t="shared" si="2"/>
        <v>270564.28</v>
      </c>
      <c r="S11" s="66">
        <f t="shared" si="3"/>
        <v>270564.28</v>
      </c>
      <c r="T11" s="94"/>
      <c r="U11" s="72"/>
      <c r="V11" s="66">
        <f t="shared" si="4"/>
        <v>0</v>
      </c>
      <c r="W11" s="91">
        <f t="shared" si="12"/>
        <v>3.98</v>
      </c>
      <c r="X11" s="92">
        <f t="shared" si="14"/>
        <v>1098822.28</v>
      </c>
      <c r="Y11" s="37">
        <f t="shared" si="5"/>
        <v>1369386.56</v>
      </c>
      <c r="Z11" s="108">
        <v>1250</v>
      </c>
      <c r="AA11" s="72">
        <f t="shared" si="15"/>
        <v>0</v>
      </c>
      <c r="AB11" s="37">
        <f t="shared" si="6"/>
        <v>0</v>
      </c>
      <c r="AC11" s="109">
        <f t="shared" si="13"/>
        <v>1369386</v>
      </c>
      <c r="AD11" s="110"/>
    </row>
    <row r="12" ht="30" customHeight="1" spans="1:30">
      <c r="A12" s="27" t="s">
        <v>31</v>
      </c>
      <c r="B12" s="34">
        <v>1250</v>
      </c>
      <c r="C12" s="39">
        <f t="shared" si="7"/>
        <v>0</v>
      </c>
      <c r="D12" s="36">
        <v>1.85</v>
      </c>
      <c r="E12" s="36">
        <v>1</v>
      </c>
      <c r="F12" s="36">
        <v>0.85</v>
      </c>
      <c r="G12" s="37">
        <f t="shared" si="8"/>
        <v>0</v>
      </c>
      <c r="H12" s="38">
        <v>145226</v>
      </c>
      <c r="I12" s="66">
        <f t="shared" si="9"/>
        <v>0</v>
      </c>
      <c r="J12" s="66">
        <f t="shared" si="0"/>
        <v>0</v>
      </c>
      <c r="K12" s="67">
        <v>97529</v>
      </c>
      <c r="L12" s="72">
        <f t="shared" si="10"/>
        <v>0</v>
      </c>
      <c r="M12" s="69">
        <f t="shared" si="1"/>
        <v>0</v>
      </c>
      <c r="N12" s="70"/>
      <c r="O12" s="71"/>
      <c r="P12" s="71"/>
      <c r="Q12" s="91">
        <f t="shared" si="11"/>
        <v>0.98</v>
      </c>
      <c r="R12" s="92">
        <f t="shared" si="2"/>
        <v>237899.9</v>
      </c>
      <c r="S12" s="66">
        <f t="shared" si="3"/>
        <v>237899.9</v>
      </c>
      <c r="T12" s="93"/>
      <c r="U12" s="71"/>
      <c r="V12" s="66">
        <f t="shared" si="4"/>
        <v>0</v>
      </c>
      <c r="W12" s="91">
        <f t="shared" si="12"/>
        <v>3.98</v>
      </c>
      <c r="X12" s="92">
        <f t="shared" si="14"/>
        <v>966164.9</v>
      </c>
      <c r="Y12" s="37">
        <f t="shared" si="5"/>
        <v>1204064.8</v>
      </c>
      <c r="Z12" s="108">
        <v>1250</v>
      </c>
      <c r="AA12" s="72">
        <f t="shared" si="15"/>
        <v>0</v>
      </c>
      <c r="AB12" s="37">
        <f t="shared" si="6"/>
        <v>0</v>
      </c>
      <c r="AC12" s="109">
        <f t="shared" si="13"/>
        <v>1204064</v>
      </c>
      <c r="AD12" s="110"/>
    </row>
    <row r="13" ht="30" customHeight="1" spans="1:30">
      <c r="A13" s="27" t="s">
        <v>32</v>
      </c>
      <c r="B13" s="34">
        <v>1250</v>
      </c>
      <c r="C13" s="39">
        <f t="shared" si="7"/>
        <v>0</v>
      </c>
      <c r="D13" s="36">
        <v>1.85</v>
      </c>
      <c r="E13" s="36">
        <v>1</v>
      </c>
      <c r="F13" s="36">
        <v>0.85</v>
      </c>
      <c r="G13" s="37">
        <f t="shared" si="8"/>
        <v>0</v>
      </c>
      <c r="H13" s="38">
        <v>156931</v>
      </c>
      <c r="I13" s="66">
        <f t="shared" si="9"/>
        <v>0</v>
      </c>
      <c r="J13" s="66">
        <f t="shared" si="0"/>
        <v>0</v>
      </c>
      <c r="K13" s="67">
        <v>123862</v>
      </c>
      <c r="L13" s="72">
        <f t="shared" si="10"/>
        <v>0</v>
      </c>
      <c r="M13" s="69">
        <f t="shared" si="1"/>
        <v>0</v>
      </c>
      <c r="N13" s="70"/>
      <c r="O13" s="71"/>
      <c r="P13" s="71"/>
      <c r="Q13" s="91">
        <f t="shared" si="11"/>
        <v>0.98</v>
      </c>
      <c r="R13" s="92">
        <f t="shared" si="2"/>
        <v>275177.14</v>
      </c>
      <c r="S13" s="66">
        <f t="shared" si="3"/>
        <v>275177.14</v>
      </c>
      <c r="T13" s="93"/>
      <c r="U13" s="71"/>
      <c r="V13" s="66">
        <f t="shared" si="4"/>
        <v>0</v>
      </c>
      <c r="W13" s="91">
        <f t="shared" si="12"/>
        <v>3.98</v>
      </c>
      <c r="X13" s="92">
        <f t="shared" si="14"/>
        <v>1117556.14</v>
      </c>
      <c r="Y13" s="37">
        <f t="shared" si="5"/>
        <v>1392733.28</v>
      </c>
      <c r="Z13" s="108">
        <v>1250</v>
      </c>
      <c r="AA13" s="72">
        <f t="shared" si="15"/>
        <v>0</v>
      </c>
      <c r="AB13" s="37">
        <f t="shared" si="6"/>
        <v>0</v>
      </c>
      <c r="AC13" s="109">
        <f t="shared" si="13"/>
        <v>1392733</v>
      </c>
      <c r="AD13" s="110"/>
    </row>
    <row r="14" ht="30" customHeight="1" spans="1:30">
      <c r="A14" s="27" t="s">
        <v>33</v>
      </c>
      <c r="B14" s="34">
        <v>1250</v>
      </c>
      <c r="C14" s="39">
        <f t="shared" si="7"/>
        <v>0</v>
      </c>
      <c r="D14" s="36">
        <v>1.85</v>
      </c>
      <c r="E14" s="36">
        <v>1</v>
      </c>
      <c r="F14" s="36">
        <v>0.85</v>
      </c>
      <c r="G14" s="37">
        <f t="shared" si="8"/>
        <v>0</v>
      </c>
      <c r="H14" s="38">
        <v>216734</v>
      </c>
      <c r="I14" s="66">
        <f t="shared" si="9"/>
        <v>0</v>
      </c>
      <c r="J14" s="66">
        <f t="shared" si="0"/>
        <v>0</v>
      </c>
      <c r="K14" s="67">
        <v>192084</v>
      </c>
      <c r="L14" s="72">
        <f t="shared" si="10"/>
        <v>0</v>
      </c>
      <c r="M14" s="69">
        <f t="shared" si="1"/>
        <v>0</v>
      </c>
      <c r="N14" s="70"/>
      <c r="O14" s="71"/>
      <c r="P14" s="71"/>
      <c r="Q14" s="91">
        <f t="shared" si="11"/>
        <v>0.98</v>
      </c>
      <c r="R14" s="92">
        <f t="shared" si="2"/>
        <v>400641.64</v>
      </c>
      <c r="S14" s="66">
        <f t="shared" si="3"/>
        <v>400641.64</v>
      </c>
      <c r="T14" s="93"/>
      <c r="U14" s="71"/>
      <c r="V14" s="66">
        <f t="shared" si="4"/>
        <v>0</v>
      </c>
      <c r="W14" s="91">
        <f t="shared" si="12"/>
        <v>3.98</v>
      </c>
      <c r="X14" s="92">
        <f t="shared" si="14"/>
        <v>1627095.64</v>
      </c>
      <c r="Y14" s="37">
        <f t="shared" si="5"/>
        <v>2027737.28</v>
      </c>
      <c r="Z14" s="108">
        <v>1250</v>
      </c>
      <c r="AA14" s="72">
        <f t="shared" si="15"/>
        <v>0</v>
      </c>
      <c r="AB14" s="37">
        <f t="shared" si="6"/>
        <v>0</v>
      </c>
      <c r="AC14" s="109">
        <f t="shared" si="13"/>
        <v>2027737</v>
      </c>
      <c r="AD14" s="110"/>
    </row>
    <row r="15" ht="30" customHeight="1" spans="1:30">
      <c r="A15" s="27" t="s">
        <v>34</v>
      </c>
      <c r="B15" s="34">
        <v>1250</v>
      </c>
      <c r="C15" s="39">
        <f t="shared" si="7"/>
        <v>0</v>
      </c>
      <c r="D15" s="36">
        <v>1.85</v>
      </c>
      <c r="E15" s="36">
        <v>1</v>
      </c>
      <c r="F15" s="36">
        <v>0.85</v>
      </c>
      <c r="G15" s="37">
        <f t="shared" si="8"/>
        <v>0</v>
      </c>
      <c r="H15" s="38">
        <v>230352</v>
      </c>
      <c r="I15" s="66">
        <f t="shared" si="9"/>
        <v>0</v>
      </c>
      <c r="J15" s="66">
        <f t="shared" si="0"/>
        <v>0</v>
      </c>
      <c r="K15" s="67">
        <v>212945</v>
      </c>
      <c r="L15" s="72">
        <f t="shared" si="10"/>
        <v>0</v>
      </c>
      <c r="M15" s="69">
        <f t="shared" si="1"/>
        <v>0</v>
      </c>
      <c r="N15" s="70"/>
      <c r="O15" s="71"/>
      <c r="P15" s="71"/>
      <c r="Q15" s="91">
        <f t="shared" si="11"/>
        <v>0.98</v>
      </c>
      <c r="R15" s="92">
        <f t="shared" si="2"/>
        <v>434431.06</v>
      </c>
      <c r="S15" s="66">
        <f t="shared" si="3"/>
        <v>434431.06</v>
      </c>
      <c r="T15" s="93"/>
      <c r="U15" s="71"/>
      <c r="V15" s="66">
        <f t="shared" si="4"/>
        <v>0</v>
      </c>
      <c r="W15" s="91">
        <f t="shared" si="12"/>
        <v>3.98</v>
      </c>
      <c r="X15" s="92">
        <f t="shared" si="14"/>
        <v>1764322.06</v>
      </c>
      <c r="Y15" s="37">
        <f t="shared" si="5"/>
        <v>2198753.12</v>
      </c>
      <c r="Z15" s="108">
        <v>1250</v>
      </c>
      <c r="AA15" s="72">
        <f t="shared" si="15"/>
        <v>0</v>
      </c>
      <c r="AB15" s="37">
        <f t="shared" si="6"/>
        <v>0</v>
      </c>
      <c r="AC15" s="109">
        <f t="shared" si="13"/>
        <v>2198753</v>
      </c>
      <c r="AD15" s="110"/>
    </row>
    <row r="16" ht="30" customHeight="1" spans="1:30">
      <c r="A16" s="27" t="s">
        <v>35</v>
      </c>
      <c r="B16" s="34">
        <v>1250</v>
      </c>
      <c r="C16" s="39">
        <f t="shared" si="7"/>
        <v>0</v>
      </c>
      <c r="D16" s="36">
        <v>1.85</v>
      </c>
      <c r="E16" s="36">
        <v>1</v>
      </c>
      <c r="F16" s="36">
        <v>0.85</v>
      </c>
      <c r="G16" s="37">
        <f t="shared" si="8"/>
        <v>0</v>
      </c>
      <c r="H16" s="38">
        <v>226826</v>
      </c>
      <c r="I16" s="66">
        <f t="shared" si="9"/>
        <v>0</v>
      </c>
      <c r="J16" s="66">
        <f t="shared" si="0"/>
        <v>0</v>
      </c>
      <c r="K16" s="67">
        <v>189627</v>
      </c>
      <c r="L16" s="72">
        <f t="shared" si="10"/>
        <v>0</v>
      </c>
      <c r="M16" s="69">
        <f t="shared" si="1"/>
        <v>0</v>
      </c>
      <c r="N16" s="70"/>
      <c r="O16" s="71"/>
      <c r="P16" s="71"/>
      <c r="Q16" s="91">
        <f t="shared" si="11"/>
        <v>0.98</v>
      </c>
      <c r="R16" s="92">
        <f t="shared" si="2"/>
        <v>408123.94</v>
      </c>
      <c r="S16" s="66">
        <f t="shared" si="3"/>
        <v>408123.94</v>
      </c>
      <c r="T16" s="93"/>
      <c r="U16" s="71"/>
      <c r="V16" s="66">
        <f t="shared" si="4"/>
        <v>0</v>
      </c>
      <c r="W16" s="91">
        <f t="shared" si="12"/>
        <v>3.98</v>
      </c>
      <c r="X16" s="92">
        <f t="shared" si="14"/>
        <v>1657482.94</v>
      </c>
      <c r="Y16" s="37">
        <f t="shared" si="5"/>
        <v>2065606.88</v>
      </c>
      <c r="Z16" s="108">
        <v>1250</v>
      </c>
      <c r="AA16" s="72">
        <f t="shared" si="15"/>
        <v>0</v>
      </c>
      <c r="AB16" s="37">
        <f t="shared" si="6"/>
        <v>0</v>
      </c>
      <c r="AC16" s="109">
        <f t="shared" si="13"/>
        <v>2065606</v>
      </c>
      <c r="AD16" s="110"/>
    </row>
    <row r="17" ht="30" customHeight="1" spans="1:30">
      <c r="A17" s="27" t="s">
        <v>36</v>
      </c>
      <c r="B17" s="40">
        <v>1250</v>
      </c>
      <c r="C17" s="41">
        <f t="shared" si="7"/>
        <v>0</v>
      </c>
      <c r="D17" s="42">
        <v>1.85</v>
      </c>
      <c r="E17" s="42">
        <v>1</v>
      </c>
      <c r="F17" s="42">
        <v>0.85</v>
      </c>
      <c r="G17" s="43">
        <f t="shared" si="8"/>
        <v>0</v>
      </c>
      <c r="H17" s="44">
        <v>190548</v>
      </c>
      <c r="I17" s="76">
        <f t="shared" si="9"/>
        <v>0</v>
      </c>
      <c r="J17" s="76">
        <f t="shared" si="0"/>
        <v>0</v>
      </c>
      <c r="K17" s="77">
        <v>156998</v>
      </c>
      <c r="L17" s="78">
        <f t="shared" si="10"/>
        <v>0</v>
      </c>
      <c r="M17" s="79">
        <f t="shared" si="1"/>
        <v>0</v>
      </c>
      <c r="N17" s="80"/>
      <c r="O17" s="73"/>
      <c r="P17" s="73"/>
      <c r="Q17" s="95">
        <f t="shared" si="11"/>
        <v>0.98</v>
      </c>
      <c r="R17" s="96">
        <f t="shared" si="2"/>
        <v>340595.08</v>
      </c>
      <c r="S17" s="76">
        <f t="shared" si="3"/>
        <v>340595.08</v>
      </c>
      <c r="T17" s="97"/>
      <c r="U17" s="73"/>
      <c r="V17" s="76">
        <f t="shared" si="4"/>
        <v>0</v>
      </c>
      <c r="W17" s="95">
        <f t="shared" si="12"/>
        <v>3.98</v>
      </c>
      <c r="X17" s="96">
        <f>(H17+K17+N17)*W17</f>
        <v>1383233.08</v>
      </c>
      <c r="Y17" s="43">
        <f t="shared" si="5"/>
        <v>1723828.16</v>
      </c>
      <c r="Z17" s="111">
        <v>1250</v>
      </c>
      <c r="AA17" s="78">
        <f t="shared" si="15"/>
        <v>0</v>
      </c>
      <c r="AB17" s="43">
        <f t="shared" si="6"/>
        <v>0</v>
      </c>
      <c r="AC17" s="112">
        <f t="shared" si="13"/>
        <v>1723828</v>
      </c>
      <c r="AD17" s="113"/>
    </row>
    <row r="18" ht="30" customHeight="1" spans="1:30">
      <c r="A18" s="45" t="s">
        <v>37</v>
      </c>
      <c r="B18" s="46" t="s">
        <v>38</v>
      </c>
      <c r="C18" s="47" t="s">
        <v>38</v>
      </c>
      <c r="D18" s="47" t="s">
        <v>38</v>
      </c>
      <c r="E18" s="47" t="s">
        <v>38</v>
      </c>
      <c r="F18" s="47" t="s">
        <v>38</v>
      </c>
      <c r="G18" s="48">
        <f t="shared" ref="G18:K18" si="17">SUM(G6:G17)</f>
        <v>0</v>
      </c>
      <c r="H18" s="49">
        <f t="shared" si="17"/>
        <v>1812732</v>
      </c>
      <c r="I18" s="47" t="s">
        <v>38</v>
      </c>
      <c r="J18" s="81">
        <f t="shared" si="17"/>
        <v>0</v>
      </c>
      <c r="K18" s="82">
        <f t="shared" si="17"/>
        <v>1662109</v>
      </c>
      <c r="L18" s="47" t="s">
        <v>38</v>
      </c>
      <c r="M18" s="81">
        <f t="shared" ref="M18:T18" si="18">SUM(M6:M17)</f>
        <v>0</v>
      </c>
      <c r="N18" s="82">
        <f t="shared" si="18"/>
        <v>351373</v>
      </c>
      <c r="O18" s="47" t="s">
        <v>38</v>
      </c>
      <c r="P18" s="81">
        <f>SUM(P9:P17)</f>
        <v>0</v>
      </c>
      <c r="Q18" s="47" t="s">
        <v>38</v>
      </c>
      <c r="R18" s="81">
        <f t="shared" si="18"/>
        <v>3749689.72</v>
      </c>
      <c r="S18" s="81">
        <f t="shared" si="18"/>
        <v>3749689.72</v>
      </c>
      <c r="T18" s="82">
        <f t="shared" si="18"/>
        <v>0</v>
      </c>
      <c r="U18" s="47" t="s">
        <v>38</v>
      </c>
      <c r="V18" s="47" t="s">
        <v>38</v>
      </c>
      <c r="W18" s="47" t="s">
        <v>38</v>
      </c>
      <c r="X18" s="81">
        <f t="shared" ref="X18:AC18" si="19">SUM(X6:X17)</f>
        <v>15228331.72</v>
      </c>
      <c r="Y18" s="114" t="s">
        <v>38</v>
      </c>
      <c r="Z18" s="46" t="s">
        <v>38</v>
      </c>
      <c r="AA18" s="47" t="s">
        <v>38</v>
      </c>
      <c r="AB18" s="115">
        <f t="shared" si="19"/>
        <v>0</v>
      </c>
      <c r="AC18" s="116">
        <f t="shared" si="19"/>
        <v>18978016</v>
      </c>
      <c r="AD18" s="117">
        <f>ROUNDUP(AC18/1.1,0)</f>
        <v>17252742</v>
      </c>
    </row>
    <row r="19" ht="18" customHeight="1"/>
    <row r="20" s="1" customFormat="1" ht="18" customHeight="1" spans="2:30">
      <c r="B20" s="1" t="s">
        <v>39</v>
      </c>
      <c r="AD20" s="118"/>
    </row>
    <row r="21" s="1" customFormat="1" ht="18" customHeight="1" spans="2:2">
      <c r="B21" s="1" t="s">
        <v>40</v>
      </c>
    </row>
    <row r="22" s="1" customFormat="1" ht="18" customHeight="1" spans="2:2">
      <c r="B22" s="1" t="s">
        <v>41</v>
      </c>
    </row>
    <row r="23" s="1" customFormat="1" ht="18" customHeight="1" spans="2:2">
      <c r="B23" s="1" t="s">
        <v>42</v>
      </c>
    </row>
    <row r="24" s="1" customFormat="1" ht="18" customHeight="1" spans="3:3">
      <c r="C24" s="1" t="s">
        <v>43</v>
      </c>
    </row>
    <row r="25" s="1" customFormat="1" ht="18" customHeight="1" spans="3:3">
      <c r="C25" s="1" t="s">
        <v>44</v>
      </c>
    </row>
    <row r="26" ht="24" customHeight="1" spans="2:2">
      <c r="B26" s="1" t="s">
        <v>45</v>
      </c>
    </row>
    <row r="27" ht="17" customHeight="1" spans="3:3">
      <c r="C27" s="1" t="s">
        <v>46</v>
      </c>
    </row>
    <row r="28" ht="16" customHeight="1" spans="3:3">
      <c r="C28" s="1" t="s">
        <v>47</v>
      </c>
    </row>
  </sheetData>
  <mergeCells count="42">
    <mergeCell ref="B2:G2"/>
    <mergeCell ref="H2:Y2"/>
    <mergeCell ref="Z2:AB2"/>
    <mergeCell ref="D3:F3"/>
    <mergeCell ref="H3:J3"/>
    <mergeCell ref="K3:M3"/>
    <mergeCell ref="N3:P3"/>
    <mergeCell ref="Q3:R3"/>
    <mergeCell ref="T3:V3"/>
    <mergeCell ref="W3:X3"/>
    <mergeCell ref="Z3:AB3"/>
    <mergeCell ref="A2:A5"/>
    <mergeCell ref="B3:B5"/>
    <mergeCell ref="C3:C5"/>
    <mergeCell ref="D4:D5"/>
    <mergeCell ref="E4:E5"/>
    <mergeCell ref="F4:F5"/>
    <mergeCell ref="G3:G5"/>
    <mergeCell ref="H4:H5"/>
    <mergeCell ref="I4:I5"/>
    <mergeCell ref="J4:J5"/>
    <mergeCell ref="K4:K5"/>
    <mergeCell ref="L4:L5"/>
    <mergeCell ref="M4:M5"/>
    <mergeCell ref="N4:N5"/>
    <mergeCell ref="O4:O5"/>
    <mergeCell ref="P4:P5"/>
    <mergeCell ref="Q4:Q5"/>
    <mergeCell ref="R4:R5"/>
    <mergeCell ref="S3:S5"/>
    <mergeCell ref="T4:T5"/>
    <mergeCell ref="U4:U5"/>
    <mergeCell ref="V4:V5"/>
    <mergeCell ref="W4:W5"/>
    <mergeCell ref="X4:X5"/>
    <mergeCell ref="Y3:Y5"/>
    <mergeCell ref="Z4:Z5"/>
    <mergeCell ref="AA4:AA5"/>
    <mergeCell ref="AB4:AB5"/>
    <mergeCell ref="AC4:AC5"/>
    <mergeCell ref="AD4:AD5"/>
    <mergeCell ref="AC2:AD3"/>
  </mergeCells>
  <printOptions horizontalCentered="1"/>
  <pageMargins left="0.393055555555556" right="0.393055555555556" top="0.393055555555556" bottom="0.393055555555556" header="0.313888888888889" footer="0.313888888888889"/>
  <pageSetup paperSize="9" scale="6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p36068</dc:creator>
  <cp:lastModifiedBy>p18590</cp:lastModifiedBy>
  <dcterms:created xsi:type="dcterms:W3CDTF">2016-10-13T05:38:00Z</dcterms:created>
  <cp:lastPrinted>2016-11-16T07:21:00Z</cp:lastPrinted>
  <dcterms:modified xsi:type="dcterms:W3CDTF">2025-11-11T05:10:49Z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1041-11.2.0.10707</vt:lpwstr>
  </property>
  <property fmtid="{D5CDD505-2E9C-101B-9397-08002B2CF9AE}" pid="3" name="ICV">
    <vt:lpwstr>4C7DDBA99E29490384F57106430D389F</vt:lpwstr>
  </property>
</Properties>
</file>